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aiffeisen.ru\DFS\RBA\MSK\Homefolders1\ruaziv7\Инкассация_аналитика\"/>
    </mc:Choice>
  </mc:AlternateContent>
  <bookViews>
    <workbookView xWindow="32760" yWindow="32760" windowWidth="21510" windowHeight="9120"/>
  </bookViews>
  <sheets>
    <sheet name="Размен" sheetId="4" r:id="rId1"/>
    <sheet name="Лист2" sheetId="2" state="hidden" r:id="rId2"/>
  </sheets>
  <calcPr calcId="181029"/>
</workbook>
</file>

<file path=xl/calcChain.xml><?xml version="1.0" encoding="utf-8"?>
<calcChain xmlns="http://schemas.openxmlformats.org/spreadsheetml/2006/main">
  <c r="C20" i="4" l="1"/>
  <c r="K24" i="4"/>
  <c r="I23" i="4"/>
  <c r="I20" i="4"/>
  <c r="I21" i="4"/>
  <c r="I22" i="4"/>
  <c r="C18" i="4"/>
  <c r="K33" i="4"/>
  <c r="I33" i="4"/>
  <c r="H33" i="4"/>
  <c r="G33" i="4"/>
  <c r="F33" i="4"/>
  <c r="E33" i="4"/>
  <c r="C33" i="4"/>
  <c r="C23" i="4"/>
  <c r="C22" i="4"/>
  <c r="I24" i="4"/>
  <c r="B12" i="4"/>
  <c r="A1" i="2"/>
  <c r="A13" i="2"/>
  <c r="C21" i="4"/>
  <c r="I19" i="4"/>
  <c r="C19" i="4"/>
  <c r="I18" i="4"/>
  <c r="E3" i="2"/>
  <c r="B3" i="2"/>
  <c r="D4" i="2"/>
  <c r="D3" i="2"/>
  <c r="C19" i="2"/>
  <c r="C23" i="2"/>
  <c r="C21" i="2"/>
  <c r="C16" i="2"/>
  <c r="C18" i="2"/>
  <c r="C25" i="2"/>
  <c r="C14" i="2"/>
  <c r="C26" i="2"/>
  <c r="D26" i="2"/>
  <c r="E26" i="2"/>
  <c r="F26" i="2"/>
  <c r="G26" i="2"/>
  <c r="C24" i="2"/>
  <c r="C20" i="2"/>
  <c r="C17" i="2"/>
  <c r="C15" i="2"/>
  <c r="C13" i="2"/>
  <c r="D13" i="2"/>
  <c r="E13" i="2"/>
  <c r="C22" i="2"/>
  <c r="D17" i="2"/>
  <c r="E17" i="2"/>
  <c r="F17" i="2"/>
  <c r="G17" i="2"/>
  <c r="D24" i="2"/>
  <c r="E24" i="2"/>
  <c r="D22" i="2"/>
  <c r="E22" i="2"/>
  <c r="D20" i="2"/>
  <c r="E20" i="2"/>
  <c r="F22" i="2"/>
  <c r="G22" i="2"/>
  <c r="F20" i="2"/>
  <c r="G20" i="2"/>
  <c r="D25" i="2"/>
  <c r="E25" i="2"/>
  <c r="D16" i="2"/>
  <c r="E16" i="2"/>
  <c r="D23" i="2"/>
  <c r="E23" i="2"/>
  <c r="F23" i="2"/>
  <c r="G23" i="2"/>
  <c r="D14" i="2"/>
  <c r="E14" i="2"/>
  <c r="J15" i="2"/>
  <c r="I15" i="2"/>
  <c r="D18" i="2"/>
  <c r="E18" i="2"/>
  <c r="D21" i="2"/>
  <c r="E21" i="2"/>
  <c r="D19" i="2"/>
  <c r="E19" i="2"/>
  <c r="H18" i="2"/>
  <c r="F25" i="2"/>
  <c r="G25" i="2"/>
  <c r="F24" i="2"/>
  <c r="G24" i="2"/>
  <c r="D15" i="2"/>
  <c r="E15" i="2"/>
  <c r="H15" i="2"/>
  <c r="H21" i="2"/>
  <c r="H24" i="2"/>
  <c r="F16" i="2"/>
  <c r="G16" i="2"/>
  <c r="F15" i="2"/>
  <c r="G15" i="2"/>
  <c r="F21" i="2"/>
  <c r="G21" i="2"/>
  <c r="F19" i="2"/>
  <c r="G19" i="2"/>
  <c r="F18" i="2"/>
  <c r="G18" i="2"/>
  <c r="A14" i="2"/>
  <c r="A2" i="2"/>
  <c r="D12" i="4"/>
</calcChain>
</file>

<file path=xl/sharedStrings.xml><?xml version="1.0" encoding="utf-8"?>
<sst xmlns="http://schemas.openxmlformats.org/spreadsheetml/2006/main" count="108" uniqueCount="106">
  <si>
    <t>г. Москва</t>
  </si>
  <si>
    <t>КЛИЕНТ:</t>
  </si>
  <si>
    <t>(наименование, адрес)</t>
  </si>
  <si>
    <t xml:space="preserve">В сумме: </t>
  </si>
  <si>
    <t>(цифрами)</t>
  </si>
  <si>
    <t>(прописью)</t>
  </si>
  <si>
    <t>В монетном/купюрном составе:</t>
  </si>
  <si>
    <t>Достоинство         в рублях</t>
  </si>
  <si>
    <t>Сумма                 в рублях</t>
  </si>
  <si>
    <t>Кол-во мешков           в ед.</t>
  </si>
  <si>
    <t>0,1</t>
  </si>
  <si>
    <t>0,5</t>
  </si>
  <si>
    <t>итого</t>
  </si>
  <si>
    <t>Покупюрная помонетная разбивка формируется исходя из набора банковских монет в мешках:</t>
  </si>
  <si>
    <t>По графику:</t>
  </si>
  <si>
    <t>День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</si>
  <si>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</si>
  <si>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</si>
  <si>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</si>
  <si>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</si>
  <si>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</si>
  <si>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</si>
  <si>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</si>
  <si>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 указанными требованиями согласны, претензий не имеем.</t>
  </si>
  <si>
    <t>ОТ КЛИЕНТА:</t>
  </si>
  <si>
    <t>(должность руководителя)</t>
  </si>
  <si>
    <t>(Ф.И.О.)</t>
  </si>
  <si>
    <t>Контактный тел.:</t>
  </si>
  <si>
    <t>ПИН-код</t>
  </si>
  <si>
    <t>-- ОБРАБАТЫВАЕМОЕ ЧИСЛО № 1</t>
  </si>
  <si>
    <t>-- РЕЗУЛЬТАТ № 1</t>
  </si>
  <si>
    <t>Чудесно переводит числа в слова</t>
  </si>
  <si>
    <t>By 'MEGA' Pey</t>
  </si>
  <si>
    <t xml:space="preserve"> десять</t>
  </si>
  <si>
    <t xml:space="preserve"> рубль</t>
  </si>
  <si>
    <t xml:space="preserve"> тысяча</t>
  </si>
  <si>
    <t xml:space="preserve"> миллион</t>
  </si>
  <si>
    <t xml:space="preserve"> миллиард</t>
  </si>
  <si>
    <t xml:space="preserve"> триллион</t>
  </si>
  <si>
    <t xml:space="preserve"> копейка</t>
  </si>
  <si>
    <t xml:space="preserve"> один</t>
  </si>
  <si>
    <t xml:space="preserve"> одиннадцать</t>
  </si>
  <si>
    <t xml:space="preserve"> сто</t>
  </si>
  <si>
    <t xml:space="preserve"> рубля</t>
  </si>
  <si>
    <t xml:space="preserve"> тысячи</t>
  </si>
  <si>
    <t xml:space="preserve"> миллиона</t>
  </si>
  <si>
    <t xml:space="preserve"> миллиарда</t>
  </si>
  <si>
    <t xml:space="preserve"> триллиона</t>
  </si>
  <si>
    <t xml:space="preserve"> копейки</t>
  </si>
  <si>
    <t xml:space="preserve"> два</t>
  </si>
  <si>
    <t xml:space="preserve"> двенадцать</t>
  </si>
  <si>
    <t xml:space="preserve"> двадцать</t>
  </si>
  <si>
    <t xml:space="preserve"> двести</t>
  </si>
  <si>
    <t xml:space="preserve"> рублей</t>
  </si>
  <si>
    <t xml:space="preserve"> тысяч</t>
  </si>
  <si>
    <t xml:space="preserve"> миллионов</t>
  </si>
  <si>
    <t xml:space="preserve"> миллиардов</t>
  </si>
  <si>
    <t xml:space="preserve"> триллионов</t>
  </si>
  <si>
    <t xml:space="preserve"> копеек</t>
  </si>
  <si>
    <t xml:space="preserve"> три</t>
  </si>
  <si>
    <t xml:space="preserve"> тринадцать</t>
  </si>
  <si>
    <t xml:space="preserve"> тридцать</t>
  </si>
  <si>
    <t xml:space="preserve"> триста</t>
  </si>
  <si>
    <t xml:space="preserve"> четыре</t>
  </si>
  <si>
    <t xml:space="preserve"> четырнадцать</t>
  </si>
  <si>
    <t xml:space="preserve"> сорок</t>
  </si>
  <si>
    <t xml:space="preserve"> четыреста</t>
  </si>
  <si>
    <t xml:space="preserve"> пять</t>
  </si>
  <si>
    <t xml:space="preserve"> пятнадцать</t>
  </si>
  <si>
    <t xml:space="preserve"> пятьдесят</t>
  </si>
  <si>
    <t xml:space="preserve"> пятьсот</t>
  </si>
  <si>
    <t xml:space="preserve"> одна</t>
  </si>
  <si>
    <t xml:space="preserve"> шесть</t>
  </si>
  <si>
    <t xml:space="preserve"> шестнадцать</t>
  </si>
  <si>
    <t xml:space="preserve"> шестьдесят</t>
  </si>
  <si>
    <t xml:space="preserve"> шестьсот</t>
  </si>
  <si>
    <t xml:space="preserve"> две</t>
  </si>
  <si>
    <t xml:space="preserve"> семь</t>
  </si>
  <si>
    <t xml:space="preserve"> семнадцать</t>
  </si>
  <si>
    <t xml:space="preserve"> семьдесят</t>
  </si>
  <si>
    <t xml:space="preserve"> семьсот</t>
  </si>
  <si>
    <t xml:space="preserve"> восемь</t>
  </si>
  <si>
    <t xml:space="preserve"> восемнадцать</t>
  </si>
  <si>
    <t xml:space="preserve"> восемьдесят</t>
  </si>
  <si>
    <t xml:space="preserve"> восемьсот</t>
  </si>
  <si>
    <t xml:space="preserve"> девять</t>
  </si>
  <si>
    <t xml:space="preserve"> девятнадцать</t>
  </si>
  <si>
    <t xml:space="preserve"> девяносто</t>
  </si>
  <si>
    <t xml:space="preserve"> девятьсот</t>
  </si>
  <si>
    <t>словами</t>
  </si>
  <si>
    <t>коррекция для тысяч</t>
  </si>
  <si>
    <t>склонения</t>
  </si>
  <si>
    <t>копейки</t>
  </si>
  <si>
    <t>разряд</t>
  </si>
  <si>
    <t>До триллионов еще не добрался !</t>
  </si>
  <si>
    <t>Кол-во листов          в ед.</t>
  </si>
  <si>
    <t>ЗАЯВКА</t>
  </si>
  <si>
    <t>НА ДОСТАВКУ РАЗМЕННЫХ ДЕНЕЖНЫХ СРЕДСТВ</t>
  </si>
  <si>
    <t>1 мешок номиналом в 5 р. = 1 000 монет; 1 мешок номиналом в 10 руб. = 1 000 монет</t>
  </si>
  <si>
    <t>С порядком обеспечения разменных денежных средств ознакомлены.</t>
  </si>
  <si>
    <t>Оплату доставки разменных денежных средств гарантируем.</t>
  </si>
  <si>
    <t>1 мешок номиналом в 0,1 р. = 2 000 монет; 1 мешок номиналом в 0,5 р. = 2 000 монет;</t>
  </si>
  <si>
    <t>купюра (50 р., 100р., 200р., 500 руб., 1000 руб., 2000 руб.) = 100 листов</t>
  </si>
  <si>
    <t>Н3</t>
  </si>
  <si>
    <t>1 мешок номиналом в 1 р. = 1500 монет; 1 мешок номиналом в 2 р. = 1 000 монет;</t>
  </si>
  <si>
    <r>
      <t xml:space="preserve">Просит обеспечить разменом </t>
    </r>
    <r>
      <rPr>
        <b/>
        <u/>
        <sz val="12"/>
        <color indexed="16"/>
        <rFont val="Arial Cyr"/>
        <charset val="204"/>
      </rPr>
      <t xml:space="preserve">на дату </t>
    </r>
    <r>
      <rPr>
        <b/>
        <u/>
        <sz val="10"/>
        <color indexed="16"/>
        <rFont val="Arial Cyr"/>
        <charset val="204"/>
      </rPr>
      <t>(указать в жёлтом поле</t>
    </r>
    <r>
      <rPr>
        <b/>
        <u/>
        <sz val="12"/>
        <color indexed="16"/>
        <rFont val="Arial Cyr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</si>
</sst>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3" formatCode="_-* #,##0.00_р_._-;\-* #,##0.00_р_._-;_-* &quot;-&quot;??_р_._-;_-@_-"/>
    <numFmt numFmtId="174" formatCode="dd\ mmm\ yyyy"/>
    <numFmt numFmtId="175" formatCode="#\ ##0&quot;-00&quot;"/>
    <numFmt numFmtId="176" formatCode="_-* #,##0\ _р_._-;\-* #,##0\ _р_._-;_-* &quot;-&quot;??\ _р_._-;_-@_-"/>
    <numFmt numFmtId="177" formatCode="00"/>
  </numFmts>
  <fonts count="26" x14ac:knownFonts="1">
    <font>
      <sz val="10"/>
      <name val="Courier New"/>
      <charset val="204"/>
    </font>
    <font>
      <sz val="10"/>
      <name val="Courier New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color indexed="8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b/>
      <sz val="12"/>
      <color indexed="18"/>
      <name val="Arial Cyr"/>
      <family val="2"/>
      <charset val="204"/>
    </font>
    <font>
      <i/>
      <sz val="12"/>
      <color indexed="13"/>
      <name val="Wide Latin"/>
      <family val="1"/>
    </font>
    <font>
      <sz val="8"/>
      <name val="Courier New"/>
      <family val="3"/>
      <charset val="204"/>
    </font>
    <font>
      <b/>
      <sz val="14"/>
      <name val="Arial Cyr"/>
      <charset val="204"/>
    </font>
    <font>
      <sz val="1"/>
      <name val="Arial Cyr"/>
      <charset val="204"/>
    </font>
    <font>
      <b/>
      <u/>
      <sz val="10"/>
      <color indexed="16"/>
      <name val="Arial Cyr"/>
      <charset val="204"/>
    </font>
    <font>
      <b/>
      <u/>
      <sz val="12"/>
      <color indexed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>
      <alignment wrapText="1"/>
    </xf>
    <xf numFmtId="17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9" fillId="0" borderId="0" xfId="0" applyFont="1" applyProtection="1"/>
    <xf numFmtId="0" fontId="10" fillId="0" borderId="3" xfId="0" applyFont="1" applyBorder="1" applyAlignment="1" applyProtection="1">
      <alignment horizontal="center" vertical="center"/>
    </xf>
    <xf numFmtId="0" fontId="4" fillId="0" borderId="0" xfId="0" applyFont="1" applyProtection="1"/>
    <xf numFmtId="0" fontId="11" fillId="0" borderId="0" xfId="0" applyFont="1" applyProtection="1"/>
    <xf numFmtId="0" fontId="8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Protection="1"/>
    <xf numFmtId="0" fontId="12" fillId="0" borderId="0" xfId="0" applyFont="1" applyAlignme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4" fillId="0" borderId="0" xfId="0" applyFont="1" applyProtection="1"/>
    <xf numFmtId="0" fontId="15" fillId="0" borderId="1" xfId="0" applyFont="1" applyBorder="1" applyAlignment="1" applyProtection="1">
      <alignment horizontal="right"/>
    </xf>
    <xf numFmtId="4" fontId="16" fillId="2" borderId="4" xfId="2" applyNumberFormat="1" applyFont="1" applyFill="1" applyBorder="1" applyAlignment="1" applyProtection="1">
      <alignment horizontal="right" vertical="top"/>
      <protection locked="0"/>
    </xf>
    <xf numFmtId="0" fontId="3" fillId="0" borderId="0" xfId="1" quotePrefix="1" applyFont="1" applyAlignment="1"/>
    <xf numFmtId="0" fontId="3" fillId="0" borderId="0" xfId="1" applyFont="1" applyAlignment="1"/>
    <xf numFmtId="0" fontId="18" fillId="3" borderId="3" xfId="1" applyFont="1" applyFill="1" applyBorder="1" applyAlignment="1" applyProtection="1">
      <alignment vertical="top" wrapText="1"/>
      <protection locked="0"/>
    </xf>
    <xf numFmtId="0" fontId="3" fillId="0" borderId="0" xfId="1" quotePrefix="1" applyFont="1" applyAlignment="1">
      <alignment vertical="top"/>
    </xf>
    <xf numFmtId="0" fontId="3" fillId="4" borderId="0" xfId="1" applyFont="1" applyFill="1" applyBorder="1" applyAlignment="1">
      <alignment vertical="top"/>
    </xf>
    <xf numFmtId="0" fontId="19" fillId="3" borderId="5" xfId="1" applyFont="1" applyFill="1" applyBorder="1" applyAlignment="1">
      <alignment vertical="top"/>
    </xf>
    <xf numFmtId="0" fontId="19" fillId="3" borderId="6" xfId="1" applyFont="1" applyFill="1" applyBorder="1" applyAlignment="1">
      <alignment vertical="top"/>
    </xf>
    <xf numFmtId="0" fontId="19" fillId="3" borderId="7" xfId="1" applyFont="1" applyFill="1" applyBorder="1" applyAlignment="1">
      <alignment vertical="top"/>
    </xf>
    <xf numFmtId="0" fontId="3" fillId="0" borderId="0" xfId="1" applyFont="1" applyAlignment="1">
      <alignment vertical="top"/>
    </xf>
    <xf numFmtId="0" fontId="20" fillId="5" borderId="8" xfId="1" applyFont="1" applyFill="1" applyBorder="1" applyAlignment="1">
      <alignment vertical="top"/>
    </xf>
    <xf numFmtId="0" fontId="18" fillId="0" borderId="0" xfId="1" applyFont="1" applyProtection="1">
      <alignment wrapText="1"/>
      <protection locked="0"/>
    </xf>
    <xf numFmtId="0" fontId="18" fillId="0" borderId="9" xfId="1" applyFont="1" applyBorder="1" applyAlignment="1"/>
    <xf numFmtId="0" fontId="18" fillId="0" borderId="10" xfId="1" applyFont="1" applyBorder="1" applyAlignment="1"/>
    <xf numFmtId="0" fontId="18" fillId="0" borderId="11" xfId="1" applyFont="1" applyBorder="1" applyAlignment="1"/>
    <xf numFmtId="0" fontId="18" fillId="0" borderId="0" xfId="1" applyFont="1" applyAlignment="1"/>
    <xf numFmtId="0" fontId="18" fillId="0" borderId="0" xfId="1" applyFont="1">
      <alignment wrapText="1"/>
    </xf>
    <xf numFmtId="176" fontId="18" fillId="0" borderId="12" xfId="2" applyNumberFormat="1" applyFont="1" applyBorder="1" applyAlignment="1"/>
    <xf numFmtId="0" fontId="18" fillId="0" borderId="0" xfId="1" applyFont="1" applyBorder="1" applyAlignment="1"/>
    <xf numFmtId="0" fontId="18" fillId="0" borderId="13" xfId="1" applyFont="1" applyBorder="1" applyAlignment="1"/>
    <xf numFmtId="176" fontId="18" fillId="0" borderId="14" xfId="2" applyNumberFormat="1" applyFont="1" applyBorder="1" applyAlignment="1"/>
    <xf numFmtId="0" fontId="18" fillId="0" borderId="1" xfId="1" applyFont="1" applyBorder="1" applyAlignment="1"/>
    <xf numFmtId="0" fontId="18" fillId="0" borderId="15" xfId="1" applyFont="1" applyBorder="1" applyAlignment="1"/>
    <xf numFmtId="2" fontId="18" fillId="0" borderId="0" xfId="2" applyNumberFormat="1" applyFont="1" applyAlignment="1">
      <alignment horizontal="right"/>
    </xf>
    <xf numFmtId="2" fontId="18" fillId="0" borderId="0" xfId="1" applyNumberFormat="1" applyFont="1" applyAlignment="1"/>
    <xf numFmtId="1" fontId="18" fillId="0" borderId="0" xfId="1" applyNumberFormat="1" applyFont="1" applyAlignment="1"/>
    <xf numFmtId="0" fontId="18" fillId="2" borderId="3" xfId="1" applyFont="1" applyFill="1" applyBorder="1" applyAlignment="1" applyProtection="1">
      <alignment wrapText="1"/>
      <protection locked="0"/>
    </xf>
    <xf numFmtId="2" fontId="18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8" fillId="0" borderId="0" xfId="1" applyFont="1" applyAlignment="1">
      <alignment vertical="top" wrapText="1"/>
    </xf>
    <xf numFmtId="0" fontId="3" fillId="0" borderId="0" xfId="1" applyFont="1">
      <alignment wrapText="1"/>
    </xf>
    <xf numFmtId="0" fontId="18" fillId="0" borderId="0" xfId="2" applyNumberFormat="1" applyFont="1" applyAlignment="1">
      <alignment horizontal="right"/>
    </xf>
    <xf numFmtId="177" fontId="18" fillId="0" borderId="0" xfId="1" applyNumberFormat="1" applyFont="1">
      <alignment wrapText="1"/>
    </xf>
    <xf numFmtId="0" fontId="18" fillId="0" borderId="0" xfId="1" applyFont="1" applyAlignment="1" applyProtection="1">
      <alignment horizontal="right" vertical="top"/>
      <protection locked="0"/>
    </xf>
    <xf numFmtId="0" fontId="18" fillId="0" borderId="3" xfId="1" applyFont="1" applyBorder="1" applyAlignment="1"/>
    <xf numFmtId="0" fontId="18" fillId="3" borderId="0" xfId="1" applyFont="1" applyFill="1" applyProtection="1">
      <alignment wrapText="1"/>
      <protection locked="0"/>
    </xf>
    <xf numFmtId="176" fontId="6" fillId="3" borderId="0" xfId="2" applyNumberFormat="1" applyFont="1" applyFill="1" applyAlignment="1"/>
    <xf numFmtId="0" fontId="18" fillId="3" borderId="0" xfId="1" applyFont="1" applyFill="1" applyAlignment="1"/>
    <xf numFmtId="0" fontId="18" fillId="3" borderId="0" xfId="1" applyFont="1" applyFill="1">
      <alignment wrapText="1"/>
    </xf>
    <xf numFmtId="0" fontId="22" fillId="6" borderId="0" xfId="0" applyFont="1" applyFill="1" applyProtection="1">
      <protection locked="0"/>
    </xf>
    <xf numFmtId="0" fontId="3" fillId="0" borderId="0" xfId="0" applyFont="1" applyAlignment="1" applyProtection="1"/>
    <xf numFmtId="0" fontId="23" fillId="0" borderId="0" xfId="0" applyFont="1" applyAlignment="1" applyProtection="1"/>
    <xf numFmtId="0" fontId="4" fillId="0" borderId="0" xfId="0" applyFont="1" applyBorder="1" applyAlignment="1" applyProtection="1">
      <protection locked="0"/>
    </xf>
    <xf numFmtId="174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4" fillId="6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5" fontId="2" fillId="0" borderId="3" xfId="0" applyNumberFormat="1" applyFont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5" fontId="2" fillId="0" borderId="21" xfId="0" applyNumberFormat="1" applyFont="1" applyBorder="1" applyAlignment="1" applyProtection="1">
      <alignment horizontal="center" vertical="center"/>
    </xf>
    <xf numFmtId="175" fontId="2" fillId="0" borderId="5" xfId="0" applyNumberFormat="1" applyFont="1" applyBorder="1" applyAlignment="1" applyProtection="1">
      <alignment horizontal="center" vertical="center"/>
    </xf>
    <xf numFmtId="175" fontId="2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175" fontId="2" fillId="0" borderId="18" xfId="0" applyNumberFormat="1" applyFont="1" applyBorder="1" applyAlignment="1" applyProtection="1">
      <alignment horizontal="center" vertical="center"/>
    </xf>
    <xf numFmtId="175" fontId="2" fillId="0" borderId="1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3" fillId="0" borderId="0" xfId="0" applyFont="1" applyAlignment="1" applyProtection="1"/>
    <xf numFmtId="174" fontId="2" fillId="0" borderId="0" xfId="0" applyNumberFormat="1" applyFont="1" applyFill="1" applyAlignment="1" applyProtection="1">
      <alignment horizontal="center"/>
      <protection locked="0"/>
    </xf>
    <xf numFmtId="174" fontId="0" fillId="0" borderId="0" xfId="0" applyNumberFormat="1" applyFill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top"/>
    </xf>
    <xf numFmtId="0" fontId="0" fillId="0" borderId="10" xfId="0" applyBorder="1" applyAlignment="1" applyProtection="1"/>
    <xf numFmtId="0" fontId="6" fillId="0" borderId="0" xfId="0" applyFont="1" applyAlignment="1" applyProtection="1">
      <alignment horizontal="center" vertical="top"/>
    </xf>
    <xf numFmtId="174" fontId="2" fillId="6" borderId="0" xfId="0" applyNumberFormat="1" applyFont="1" applyFill="1" applyAlignment="1" applyProtection="1">
      <alignment horizontal="center"/>
      <protection locked="0"/>
    </xf>
    <xf numFmtId="174" fontId="0" fillId="6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">
    <cellStyle name="Обычный" xfId="0" builtinId="0"/>
    <cellStyle name="Обычный_Osz00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49"/>
  <sheetViews>
    <sheetView tabSelected="1" workbookViewId="0">
      <selection activeCell="N14" sqref="N14"/>
    </sheetView>
  </sheetViews>
  <sheetFormatPr defaultRowHeight="13" x14ac:dyDescent="0.3"/>
  <cols>
    <col min="12" max="12" width="8.83203125" customWidth="1"/>
  </cols>
  <sheetData>
    <row r="1" spans="1:12" ht="14" x14ac:dyDescent="0.3">
      <c r="A1" s="73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4" x14ac:dyDescent="0.3">
      <c r="A2" s="65" t="s">
        <v>103</v>
      </c>
      <c r="B2" s="73" t="s">
        <v>97</v>
      </c>
      <c r="C2" s="73"/>
      <c r="D2" s="73"/>
      <c r="E2" s="73"/>
      <c r="F2" s="73"/>
      <c r="G2" s="73"/>
      <c r="H2" s="73"/>
      <c r="I2" s="73"/>
      <c r="J2" s="73"/>
      <c r="K2" s="73"/>
      <c r="L2" s="64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" x14ac:dyDescent="0.3">
      <c r="A4" s="3" t="s">
        <v>0</v>
      </c>
      <c r="B4" s="2"/>
      <c r="C4" s="2"/>
      <c r="D4" s="2"/>
      <c r="E4" s="2"/>
      <c r="F4" s="1"/>
      <c r="G4" s="1"/>
      <c r="H4" s="101"/>
      <c r="I4" s="102"/>
      <c r="J4" s="102"/>
      <c r="K4" s="102"/>
      <c r="L4" s="67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5" x14ac:dyDescent="0.35">
      <c r="A6" s="4" t="s">
        <v>1</v>
      </c>
      <c r="B6" s="103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x14ac:dyDescent="0.4">
      <c r="A7" s="22" t="s">
        <v>28</v>
      </c>
      <c r="B7" s="63"/>
      <c r="C7" s="68"/>
      <c r="D7" s="2"/>
      <c r="E7" s="104" t="s">
        <v>2</v>
      </c>
      <c r="F7" s="104"/>
      <c r="G7" s="105"/>
      <c r="H7" s="105"/>
      <c r="I7" s="2"/>
      <c r="J7" s="2"/>
      <c r="K7" s="2"/>
      <c r="L7" s="2"/>
    </row>
    <row r="8" spans="1:12" ht="15.5" x14ac:dyDescent="0.35">
      <c r="A8" s="23"/>
      <c r="B8" s="5"/>
      <c r="C8" s="69"/>
      <c r="D8" s="6"/>
      <c r="E8" s="6"/>
      <c r="F8" s="6"/>
      <c r="G8" s="6"/>
      <c r="H8" s="6"/>
      <c r="I8" s="6"/>
      <c r="J8" s="6"/>
      <c r="K8" s="6"/>
      <c r="L8" s="2"/>
    </row>
    <row r="9" spans="1:12" x14ac:dyDescent="0.3">
      <c r="A9" s="2"/>
      <c r="B9" s="2"/>
      <c r="C9" s="2"/>
      <c r="D9" s="2"/>
      <c r="E9" s="106"/>
      <c r="F9" s="106"/>
      <c r="G9" s="2"/>
      <c r="H9" s="2"/>
      <c r="I9" s="2"/>
      <c r="J9" s="2"/>
      <c r="K9" s="2"/>
      <c r="L9" s="2"/>
    </row>
    <row r="10" spans="1:12" ht="15.5" x14ac:dyDescent="0.35">
      <c r="A10" s="7" t="s">
        <v>105</v>
      </c>
      <c r="B10" s="2"/>
      <c r="C10" s="2"/>
      <c r="D10" s="2"/>
      <c r="E10" s="2"/>
      <c r="F10" s="2"/>
      <c r="G10" s="2"/>
      <c r="H10" s="2"/>
      <c r="I10" s="107">
        <v>43699</v>
      </c>
      <c r="J10" s="108"/>
      <c r="K10" s="108"/>
      <c r="L10" s="108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8"/>
      <c r="J11" s="109"/>
      <c r="K11" s="109"/>
      <c r="L11" s="8"/>
    </row>
    <row r="12" spans="1:12" ht="14.5" thickBot="1" x14ac:dyDescent="0.35">
      <c r="A12" s="9" t="s">
        <v>3</v>
      </c>
      <c r="B12" s="80">
        <f>I24</f>
        <v>0</v>
      </c>
      <c r="C12" s="80"/>
      <c r="D12" s="88" t="str">
        <f>Лист2!A2</f>
        <v xml:space="preserve"> Ноль рублей 00 копеек</v>
      </c>
      <c r="E12" s="89"/>
      <c r="F12" s="89"/>
      <c r="G12" s="89"/>
      <c r="H12" s="89"/>
      <c r="I12" s="89"/>
      <c r="J12" s="89"/>
      <c r="K12" s="89"/>
      <c r="L12" s="89"/>
    </row>
    <row r="13" spans="1:12" x14ac:dyDescent="0.3">
      <c r="A13" s="2"/>
      <c r="B13" s="90" t="s">
        <v>4</v>
      </c>
      <c r="C13" s="90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3">
      <c r="A14" s="2"/>
      <c r="B14" s="2"/>
      <c r="C14" s="2"/>
      <c r="D14" s="2"/>
      <c r="E14" s="2"/>
      <c r="F14" s="2"/>
      <c r="G14" s="90" t="s">
        <v>5</v>
      </c>
      <c r="H14" s="90"/>
      <c r="I14" s="2"/>
      <c r="J14" s="2"/>
      <c r="K14" s="2"/>
      <c r="L14" s="2"/>
    </row>
    <row r="15" spans="1:12" ht="14" x14ac:dyDescent="0.3">
      <c r="A15" s="10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91" t="s">
        <v>7</v>
      </c>
      <c r="B17" s="92"/>
      <c r="C17" s="93" t="s">
        <v>8</v>
      </c>
      <c r="D17" s="93"/>
      <c r="E17" s="93" t="s">
        <v>9</v>
      </c>
      <c r="F17" s="93"/>
      <c r="G17" s="91" t="s">
        <v>7</v>
      </c>
      <c r="H17" s="92"/>
      <c r="I17" s="93" t="s">
        <v>8</v>
      </c>
      <c r="J17" s="93"/>
      <c r="K17" s="93" t="s">
        <v>95</v>
      </c>
      <c r="L17" s="93"/>
    </row>
    <row r="18" spans="1:12" ht="14" x14ac:dyDescent="0.3">
      <c r="A18" s="82" t="s">
        <v>10</v>
      </c>
      <c r="B18" s="83"/>
      <c r="C18" s="80">
        <f>E18*200</f>
        <v>0</v>
      </c>
      <c r="D18" s="80"/>
      <c r="E18" s="81">
        <v>0</v>
      </c>
      <c r="F18" s="81"/>
      <c r="G18" s="79">
        <v>50</v>
      </c>
      <c r="H18" s="79"/>
      <c r="I18" s="86">
        <f>K18*50</f>
        <v>0</v>
      </c>
      <c r="J18" s="87"/>
      <c r="K18" s="81">
        <v>0</v>
      </c>
      <c r="L18" s="81"/>
    </row>
    <row r="19" spans="1:12" ht="14" x14ac:dyDescent="0.3">
      <c r="A19" s="82" t="s">
        <v>11</v>
      </c>
      <c r="B19" s="83"/>
      <c r="C19" s="80">
        <f>E19*1000</f>
        <v>0</v>
      </c>
      <c r="D19" s="80"/>
      <c r="E19" s="81">
        <v>0</v>
      </c>
      <c r="F19" s="81"/>
      <c r="G19" s="79">
        <v>100</v>
      </c>
      <c r="H19" s="79"/>
      <c r="I19" s="86">
        <f>K19*100</f>
        <v>0</v>
      </c>
      <c r="J19" s="87"/>
      <c r="K19" s="81">
        <v>0</v>
      </c>
      <c r="L19" s="81"/>
    </row>
    <row r="20" spans="1:12" ht="14" x14ac:dyDescent="0.3">
      <c r="A20" s="79">
        <v>1</v>
      </c>
      <c r="B20" s="79"/>
      <c r="C20" s="80">
        <f>E20*1500</f>
        <v>0</v>
      </c>
      <c r="D20" s="80"/>
      <c r="E20" s="81">
        <v>0</v>
      </c>
      <c r="F20" s="81"/>
      <c r="G20" s="79">
        <v>200</v>
      </c>
      <c r="H20" s="79"/>
      <c r="I20" s="80">
        <f>K20*200</f>
        <v>0</v>
      </c>
      <c r="J20" s="80"/>
      <c r="K20" s="81">
        <v>0</v>
      </c>
      <c r="L20" s="81"/>
    </row>
    <row r="21" spans="1:12" ht="14" x14ac:dyDescent="0.3">
      <c r="A21" s="79">
        <v>2</v>
      </c>
      <c r="B21" s="79"/>
      <c r="C21" s="80">
        <f>E21*2000</f>
        <v>0</v>
      </c>
      <c r="D21" s="80"/>
      <c r="E21" s="81">
        <v>0</v>
      </c>
      <c r="F21" s="81"/>
      <c r="G21" s="79">
        <v>500</v>
      </c>
      <c r="H21" s="79"/>
      <c r="I21" s="80">
        <f>K21*500</f>
        <v>0</v>
      </c>
      <c r="J21" s="80"/>
      <c r="K21" s="81">
        <v>0</v>
      </c>
      <c r="L21" s="81"/>
    </row>
    <row r="22" spans="1:12" ht="14" x14ac:dyDescent="0.3">
      <c r="A22" s="79">
        <v>5</v>
      </c>
      <c r="B22" s="79"/>
      <c r="C22" s="80">
        <f>E22*5000</f>
        <v>0</v>
      </c>
      <c r="D22" s="80"/>
      <c r="E22" s="81">
        <v>0</v>
      </c>
      <c r="F22" s="81"/>
      <c r="G22" s="79">
        <v>1000</v>
      </c>
      <c r="H22" s="79"/>
      <c r="I22" s="80">
        <f>K22*1000</f>
        <v>0</v>
      </c>
      <c r="J22" s="80"/>
      <c r="K22" s="81">
        <v>0</v>
      </c>
      <c r="L22" s="81"/>
    </row>
    <row r="23" spans="1:12" ht="18" customHeight="1" thickBot="1" x14ac:dyDescent="0.35">
      <c r="A23" s="82">
        <v>10</v>
      </c>
      <c r="B23" s="83"/>
      <c r="C23" s="80">
        <f>E23*10000</f>
        <v>0</v>
      </c>
      <c r="D23" s="80"/>
      <c r="E23" s="81">
        <v>0</v>
      </c>
      <c r="F23" s="81"/>
      <c r="G23" s="84">
        <v>2000</v>
      </c>
      <c r="H23" s="84"/>
      <c r="I23" s="85">
        <f>K23*2000</f>
        <v>0</v>
      </c>
      <c r="J23" s="85"/>
      <c r="K23" s="81"/>
      <c r="L23" s="81"/>
    </row>
    <row r="24" spans="1:12" ht="18.5" thickBot="1" x14ac:dyDescent="0.35">
      <c r="A24" s="2"/>
      <c r="B24" s="2"/>
      <c r="C24" s="2"/>
      <c r="D24" s="2"/>
      <c r="E24" s="2"/>
      <c r="F24" s="2"/>
      <c r="G24" s="94" t="s">
        <v>12</v>
      </c>
      <c r="H24" s="95"/>
      <c r="I24" s="96">
        <f>SUM(C18:D23)+SUM(I18:J23)</f>
        <v>0</v>
      </c>
      <c r="J24" s="97"/>
      <c r="K24" s="98" t="str">
        <f>E18+E19+E20+E21+E22+E23 &amp; " меш. и " &amp; K18+K19+K20+K22+K21+K23 &amp; " купюр"</f>
        <v>0 меш. и 0 купюр</v>
      </c>
      <c r="L24" s="99"/>
    </row>
    <row r="25" spans="1:12" x14ac:dyDescent="0.3">
      <c r="A25" s="12" t="s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12" t="s">
        <v>101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12" t="s">
        <v>104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12" t="s">
        <v>98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12" t="s">
        <v>102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13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74" t="s">
        <v>15</v>
      </c>
      <c r="B32" s="75"/>
      <c r="C32" s="74" t="s">
        <v>16</v>
      </c>
      <c r="D32" s="75"/>
      <c r="E32" s="14" t="s">
        <v>17</v>
      </c>
      <c r="F32" s="15" t="s">
        <v>18</v>
      </c>
      <c r="G32" s="14" t="s">
        <v>19</v>
      </c>
      <c r="H32" s="14" t="s">
        <v>20</v>
      </c>
      <c r="I32" s="76" t="s">
        <v>21</v>
      </c>
      <c r="J32" s="76"/>
      <c r="K32" s="76" t="s">
        <v>22</v>
      </c>
      <c r="L32" s="76"/>
    </row>
    <row r="33" spans="1:12" ht="18" x14ac:dyDescent="0.3">
      <c r="A33" s="76"/>
      <c r="B33" s="76"/>
      <c r="C33" s="77" t="str">
        <f>IF(WEEKDAY(I10)=2,"XXX","")</f>
        <v/>
      </c>
      <c r="D33" s="78"/>
      <c r="E33" s="11" t="str">
        <f>IF(WEEKDAY(I10)=3,"XXX","")</f>
        <v/>
      </c>
      <c r="F33" s="11" t="str">
        <f>IF(WEEKDAY(I10)=4,"XXX","")</f>
        <v/>
      </c>
      <c r="G33" s="11" t="str">
        <f>IF(WEEKDAY(I10)=5,"XXX","")</f>
        <v>XXX</v>
      </c>
      <c r="H33" s="11" t="str">
        <f>IF(WEEKDAY(I10)=6,"XXX","")</f>
        <v/>
      </c>
      <c r="I33" s="77" t="str">
        <f>IF(WEEKDAY(I10)=7,"XXX","")</f>
        <v/>
      </c>
      <c r="J33" s="78"/>
      <c r="K33" s="77" t="str">
        <f>IF(WEEKDAY(I10)=1,"XXX","")</f>
        <v/>
      </c>
      <c r="L33" s="78"/>
    </row>
    <row r="34" spans="1:12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3">
      <c r="A35" s="12" t="s">
        <v>99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3">
      <c r="A36" s="12" t="s">
        <v>100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3">
      <c r="A37" s="12" t="s">
        <v>23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3">
      <c r="A39" s="12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3">
      <c r="A40" s="70"/>
      <c r="B40" s="70"/>
      <c r="C40" s="70"/>
      <c r="D40" s="17"/>
      <c r="E40" s="66"/>
      <c r="F40" s="66"/>
      <c r="G40" s="66"/>
      <c r="H40" s="17"/>
      <c r="I40" s="70"/>
      <c r="J40" s="71"/>
      <c r="K40" s="71"/>
      <c r="L40" s="71"/>
    </row>
    <row r="41" spans="1:12" x14ac:dyDescent="0.3">
      <c r="A41" s="18" t="s">
        <v>25</v>
      </c>
      <c r="B41" s="12"/>
      <c r="C41" s="12"/>
      <c r="D41" s="12"/>
      <c r="E41" s="2"/>
      <c r="F41" s="19"/>
      <c r="G41" s="12"/>
      <c r="H41" s="12"/>
      <c r="I41" s="12"/>
      <c r="J41" s="20" t="s">
        <v>26</v>
      </c>
      <c r="K41" s="12"/>
      <c r="L41" s="12"/>
    </row>
    <row r="42" spans="1:12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3">
      <c r="A44" s="12"/>
      <c r="B44" s="12"/>
      <c r="C44" s="12"/>
      <c r="D44" s="12"/>
      <c r="E44" s="12"/>
      <c r="F44" s="12"/>
      <c r="G44" s="12"/>
      <c r="H44" s="12"/>
      <c r="I44" s="21" t="s">
        <v>27</v>
      </c>
      <c r="J44" s="72"/>
      <c r="K44" s="72"/>
      <c r="L44" s="72"/>
    </row>
    <row r="45" spans="1:12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3">
      <c r="A46" s="18"/>
      <c r="B46" s="12"/>
      <c r="C46" s="12"/>
      <c r="D46" s="12"/>
      <c r="E46" s="19"/>
      <c r="F46" s="12"/>
      <c r="G46" s="12"/>
      <c r="H46" s="12"/>
      <c r="I46" s="12"/>
      <c r="J46" s="20"/>
      <c r="K46" s="12"/>
      <c r="L46" s="12"/>
    </row>
    <row r="47" spans="1:12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sheetProtection password="CC73" sheet="1" objects="1" scenarios="1"/>
  <mergeCells count="68">
    <mergeCell ref="G24:H24"/>
    <mergeCell ref="I24:J24"/>
    <mergeCell ref="K24:L24"/>
    <mergeCell ref="A1:L1"/>
    <mergeCell ref="H4:K4"/>
    <mergeCell ref="B6:L6"/>
    <mergeCell ref="E7:H7"/>
    <mergeCell ref="E9:F9"/>
    <mergeCell ref="I10:L10"/>
    <mergeCell ref="J11:K11"/>
    <mergeCell ref="B12:C12"/>
    <mergeCell ref="D12:L13"/>
    <mergeCell ref="B13:C13"/>
    <mergeCell ref="G14:H14"/>
    <mergeCell ref="A17:B17"/>
    <mergeCell ref="C17:D17"/>
    <mergeCell ref="E17:F17"/>
    <mergeCell ref="G17:H17"/>
    <mergeCell ref="I17:J17"/>
    <mergeCell ref="K17:L17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K19:L19"/>
    <mergeCell ref="A20:B20"/>
    <mergeCell ref="C20:D20"/>
    <mergeCell ref="E20:F20"/>
    <mergeCell ref="G20:H20"/>
    <mergeCell ref="I20:J20"/>
    <mergeCell ref="K20:L20"/>
    <mergeCell ref="I23:J23"/>
    <mergeCell ref="K23:L23"/>
    <mergeCell ref="A21:B21"/>
    <mergeCell ref="C21:D21"/>
    <mergeCell ref="E21:F21"/>
    <mergeCell ref="G21:H21"/>
    <mergeCell ref="I21:J21"/>
    <mergeCell ref="K21:L21"/>
    <mergeCell ref="G22:H22"/>
    <mergeCell ref="I22:J22"/>
    <mergeCell ref="I33:J33"/>
    <mergeCell ref="K33:L33"/>
    <mergeCell ref="A22:B22"/>
    <mergeCell ref="C22:D22"/>
    <mergeCell ref="E22:F22"/>
    <mergeCell ref="K22:L22"/>
    <mergeCell ref="A23:B23"/>
    <mergeCell ref="C23:D23"/>
    <mergeCell ref="E23:F23"/>
    <mergeCell ref="G23:H23"/>
    <mergeCell ref="A40:C40"/>
    <mergeCell ref="I40:L40"/>
    <mergeCell ref="J44:L44"/>
    <mergeCell ref="B2:K2"/>
    <mergeCell ref="A32:B32"/>
    <mergeCell ref="C32:D32"/>
    <mergeCell ref="I32:J32"/>
    <mergeCell ref="K32:L32"/>
    <mergeCell ref="A33:B33"/>
    <mergeCell ref="C33:D33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"/>
  <sheetViews>
    <sheetView workbookViewId="0">
      <selection activeCell="A2" sqref="A2"/>
    </sheetView>
  </sheetViews>
  <sheetFormatPr defaultRowHeight="13" x14ac:dyDescent="0.3"/>
  <sheetData>
    <row r="1" spans="1:11" ht="13.5" thickBot="1" x14ac:dyDescent="0.35">
      <c r="A1" s="24">
        <f>Размен!B12</f>
        <v>0</v>
      </c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21" thickTop="1" thickBot="1" x14ac:dyDescent="0.35">
      <c r="A2" s="27" t="str">
        <f>REPLACE(A14,1,2,UPPER(LEFT(A14,2)))</f>
        <v xml:space="preserve"> Ноль рублей 00 копеек</v>
      </c>
      <c r="B2" s="28" t="s">
        <v>30</v>
      </c>
      <c r="C2" s="29"/>
      <c r="D2" s="30" t="s">
        <v>31</v>
      </c>
      <c r="E2" s="31"/>
      <c r="F2" s="31"/>
      <c r="G2" s="31"/>
      <c r="H2" s="32"/>
      <c r="I2" s="33"/>
      <c r="J2" s="29"/>
      <c r="K2" s="34" t="s">
        <v>32</v>
      </c>
    </row>
    <row r="3" spans="1:11" ht="13.5" thickTop="1" x14ac:dyDescent="0.3">
      <c r="A3" s="35">
        <v>0</v>
      </c>
      <c r="B3" s="36" t="str">
        <f>""</f>
        <v/>
      </c>
      <c r="C3" s="37" t="s">
        <v>33</v>
      </c>
      <c r="D3" s="37" t="str">
        <f>""</f>
        <v/>
      </c>
      <c r="E3" s="38" t="str">
        <f>""</f>
        <v/>
      </c>
      <c r="F3" s="39" t="s">
        <v>34</v>
      </c>
      <c r="G3" s="39" t="s">
        <v>35</v>
      </c>
      <c r="H3" s="39" t="s">
        <v>36</v>
      </c>
      <c r="I3" s="40" t="s">
        <v>37</v>
      </c>
      <c r="J3" s="40" t="s">
        <v>38</v>
      </c>
      <c r="K3" s="40" t="s">
        <v>39</v>
      </c>
    </row>
    <row r="4" spans="1:11" x14ac:dyDescent="0.3">
      <c r="A4" s="35">
        <v>1</v>
      </c>
      <c r="B4" s="41" t="s">
        <v>40</v>
      </c>
      <c r="C4" s="42" t="s">
        <v>41</v>
      </c>
      <c r="D4" s="42" t="str">
        <f>""</f>
        <v/>
      </c>
      <c r="E4" s="43" t="s">
        <v>42</v>
      </c>
      <c r="F4" s="39" t="s">
        <v>43</v>
      </c>
      <c r="G4" s="39" t="s">
        <v>44</v>
      </c>
      <c r="H4" s="39" t="s">
        <v>45</v>
      </c>
      <c r="I4" s="40" t="s">
        <v>46</v>
      </c>
      <c r="J4" s="40" t="s">
        <v>47</v>
      </c>
      <c r="K4" s="40" t="s">
        <v>48</v>
      </c>
    </row>
    <row r="5" spans="1:11" x14ac:dyDescent="0.3">
      <c r="A5" s="35">
        <v>2</v>
      </c>
      <c r="B5" s="41" t="s">
        <v>49</v>
      </c>
      <c r="C5" s="42" t="s">
        <v>50</v>
      </c>
      <c r="D5" s="42" t="s">
        <v>51</v>
      </c>
      <c r="E5" s="43" t="s">
        <v>52</v>
      </c>
      <c r="F5" s="39" t="s">
        <v>53</v>
      </c>
      <c r="G5" s="39" t="s">
        <v>54</v>
      </c>
      <c r="H5" s="39" t="s">
        <v>55</v>
      </c>
      <c r="I5" s="40" t="s">
        <v>56</v>
      </c>
      <c r="J5" s="40" t="s">
        <v>57</v>
      </c>
      <c r="K5" s="40" t="s">
        <v>58</v>
      </c>
    </row>
    <row r="6" spans="1:11" x14ac:dyDescent="0.3">
      <c r="A6" s="35">
        <v>3</v>
      </c>
      <c r="B6" s="41" t="s">
        <v>59</v>
      </c>
      <c r="C6" s="42" t="s">
        <v>60</v>
      </c>
      <c r="D6" s="42" t="s">
        <v>61</v>
      </c>
      <c r="E6" s="43" t="s">
        <v>62</v>
      </c>
      <c r="F6" s="39"/>
      <c r="G6" s="39"/>
      <c r="H6" s="39"/>
      <c r="I6" s="40"/>
      <c r="J6" s="40"/>
      <c r="K6" s="40"/>
    </row>
    <row r="7" spans="1:11" x14ac:dyDescent="0.3">
      <c r="A7" s="35">
        <v>4</v>
      </c>
      <c r="B7" s="41" t="s">
        <v>63</v>
      </c>
      <c r="C7" s="42" t="s">
        <v>64</v>
      </c>
      <c r="D7" s="42" t="s">
        <v>65</v>
      </c>
      <c r="E7" s="43" t="s">
        <v>66</v>
      </c>
      <c r="F7" s="39"/>
      <c r="G7" s="39"/>
      <c r="H7" s="39"/>
      <c r="I7" s="40"/>
      <c r="J7" s="40"/>
      <c r="K7" s="40"/>
    </row>
    <row r="8" spans="1:11" x14ac:dyDescent="0.3">
      <c r="A8" s="35">
        <v>5</v>
      </c>
      <c r="B8" s="41" t="s">
        <v>67</v>
      </c>
      <c r="C8" s="42" t="s">
        <v>68</v>
      </c>
      <c r="D8" s="42" t="s">
        <v>69</v>
      </c>
      <c r="E8" s="43" t="s">
        <v>70</v>
      </c>
      <c r="F8" s="39" t="s">
        <v>71</v>
      </c>
      <c r="G8" s="39"/>
      <c r="H8" s="39"/>
      <c r="I8" s="40"/>
      <c r="J8" s="40"/>
      <c r="K8" s="40"/>
    </row>
    <row r="9" spans="1:11" x14ac:dyDescent="0.3">
      <c r="A9" s="35">
        <v>6</v>
      </c>
      <c r="B9" s="41" t="s">
        <v>72</v>
      </c>
      <c r="C9" s="42" t="s">
        <v>73</v>
      </c>
      <c r="D9" s="42" t="s">
        <v>74</v>
      </c>
      <c r="E9" s="43" t="s">
        <v>75</v>
      </c>
      <c r="F9" s="39" t="s">
        <v>76</v>
      </c>
      <c r="G9" s="39"/>
      <c r="H9" s="39"/>
      <c r="I9" s="40"/>
      <c r="J9" s="40"/>
      <c r="K9" s="40"/>
    </row>
    <row r="10" spans="1:11" x14ac:dyDescent="0.3">
      <c r="A10" s="35">
        <v>7</v>
      </c>
      <c r="B10" s="41" t="s">
        <v>77</v>
      </c>
      <c r="C10" s="42" t="s">
        <v>78</v>
      </c>
      <c r="D10" s="42" t="s">
        <v>79</v>
      </c>
      <c r="E10" s="43" t="s">
        <v>80</v>
      </c>
      <c r="F10" s="39"/>
      <c r="G10" s="39"/>
      <c r="H10" s="39"/>
      <c r="I10" s="40"/>
      <c r="J10" s="40"/>
      <c r="K10" s="40"/>
    </row>
    <row r="11" spans="1:11" x14ac:dyDescent="0.3">
      <c r="A11" s="35">
        <v>8</v>
      </c>
      <c r="B11" s="41" t="s">
        <v>81</v>
      </c>
      <c r="C11" s="42" t="s">
        <v>82</v>
      </c>
      <c r="D11" s="42" t="s">
        <v>83</v>
      </c>
      <c r="E11" s="43" t="s">
        <v>84</v>
      </c>
      <c r="F11" s="39"/>
      <c r="G11" s="39"/>
      <c r="H11" s="39"/>
      <c r="I11" s="40"/>
      <c r="J11" s="40"/>
      <c r="K11" s="40"/>
    </row>
    <row r="12" spans="1:11" ht="13.5" thickBot="1" x14ac:dyDescent="0.35">
      <c r="A12" s="35">
        <v>9</v>
      </c>
      <c r="B12" s="44" t="s">
        <v>85</v>
      </c>
      <c r="C12" s="45" t="s">
        <v>86</v>
      </c>
      <c r="D12" s="45" t="s">
        <v>87</v>
      </c>
      <c r="E12" s="46" t="s">
        <v>88</v>
      </c>
      <c r="F12" s="39"/>
      <c r="G12" s="39"/>
      <c r="H12" s="39"/>
      <c r="I12" s="40"/>
      <c r="J12" s="40"/>
      <c r="K12" s="40"/>
    </row>
    <row r="13" spans="1:11" ht="13.5" thickBot="1" x14ac:dyDescent="0.35">
      <c r="A13" s="24">
        <f>TRUNC(A1,2)</f>
        <v>0</v>
      </c>
      <c r="B13" s="39">
        <v>-1</v>
      </c>
      <c r="C13" s="47">
        <f>A13-POWER(10,B13)*INT(A13/POWER(10,B13))</f>
        <v>0</v>
      </c>
      <c r="D13" s="48">
        <f>C13</f>
        <v>0</v>
      </c>
      <c r="E13" s="49">
        <f>ROUND(D13/POWER(10,B13-1),0)</f>
        <v>0</v>
      </c>
      <c r="F13" s="39"/>
      <c r="G13" s="39"/>
      <c r="H13" s="39"/>
      <c r="I13" s="40"/>
      <c r="J13" s="40"/>
      <c r="K13" s="40"/>
    </row>
    <row r="14" spans="1:11" ht="21" x14ac:dyDescent="0.3">
      <c r="A14" s="50" t="str">
        <f>CONCATENATE(G26,G25,G24,H24,G23,G22,G21,H21,G20,G19,G18,H18,G17,G16,G15,H15,TEXT(I15," 00"),J15)</f>
        <v xml:space="preserve"> ноль рублей 00 копеек</v>
      </c>
      <c r="B14" s="39">
        <v>0</v>
      </c>
      <c r="C14" s="47">
        <f>A13-POWER(10,B14)*INT(A13/POWER(10,B14))</f>
        <v>0</v>
      </c>
      <c r="D14" s="51">
        <f>C14-D13</f>
        <v>0</v>
      </c>
      <c r="E14" s="49">
        <f t="shared" ref="E14:E26" si="0">D14/POWER(10,B14-1)</f>
        <v>0</v>
      </c>
      <c r="F14" s="52" t="s">
        <v>89</v>
      </c>
      <c r="G14" s="52" t="s">
        <v>90</v>
      </c>
      <c r="H14" s="52" t="s">
        <v>91</v>
      </c>
      <c r="I14" s="53" t="s">
        <v>92</v>
      </c>
      <c r="J14" s="53"/>
      <c r="K14" s="54"/>
    </row>
    <row r="15" spans="1:11" x14ac:dyDescent="0.3">
      <c r="A15" s="35"/>
      <c r="B15" s="39">
        <v>1</v>
      </c>
      <c r="C15" s="55">
        <f>A13-POWER(10,B15)*INT(A13/POWER(10,B15))</f>
        <v>0</v>
      </c>
      <c r="D15" s="49">
        <f>C15-D14-D13</f>
        <v>0</v>
      </c>
      <c r="E15" s="39">
        <f t="shared" si="0"/>
        <v>0</v>
      </c>
      <c r="F15" s="39" t="str">
        <f>IF(E16&gt;=2,INDEX(B3:C12,E15+1,1),INDEX(B3:C12,E15+1,E16+1))</f>
        <v/>
      </c>
      <c r="G15" s="39" t="str">
        <f>F15</f>
        <v/>
      </c>
      <c r="H15" s="39" t="str">
        <f>IF(SUM(E15:E26)=0," ноль рублей",IF(E16&lt;&gt;1,IF(OR(E15&gt;4,E15=0),F5,IF(E15=1,F3,F4)),F5))</f>
        <v xml:space="preserve"> ноль рублей</v>
      </c>
      <c r="I15" s="56">
        <f>C14*100</f>
        <v>0</v>
      </c>
      <c r="J15" s="39" t="str">
        <f>IF(E14&lt;&gt;1,IF(OR(E13&gt;4,E13=0),K5,IF(E13=1,K3,K4)),K5)</f>
        <v xml:space="preserve"> копеек</v>
      </c>
      <c r="K15" s="40"/>
    </row>
    <row r="16" spans="1:11" x14ac:dyDescent="0.3">
      <c r="A16" s="57" t="s">
        <v>93</v>
      </c>
      <c r="B16" s="39">
        <v>2</v>
      </c>
      <c r="C16" s="55">
        <f>A13-POWER(10,B16)*INT(A13/POWER(10,B16))</f>
        <v>0</v>
      </c>
      <c r="D16" s="39">
        <f t="shared" ref="D16:D26" si="1">C16-C15</f>
        <v>0</v>
      </c>
      <c r="E16" s="39">
        <f t="shared" si="0"/>
        <v>0</v>
      </c>
      <c r="F16" s="39" t="str">
        <f>IF(E16&gt;=2,INDEX(D3:D12,E16+1),"")</f>
        <v/>
      </c>
      <c r="G16" s="39" t="str">
        <f>F16</f>
        <v/>
      </c>
      <c r="H16" s="39"/>
      <c r="I16" s="40"/>
      <c r="J16" s="40"/>
      <c r="K16" s="40"/>
    </row>
    <row r="17" spans="1:11" x14ac:dyDescent="0.3">
      <c r="A17" s="35"/>
      <c r="B17" s="39">
        <v>3</v>
      </c>
      <c r="C17" s="55">
        <f>A13-POWER(10,B17)*INT(A13/POWER(10,B17))</f>
        <v>0</v>
      </c>
      <c r="D17" s="39">
        <f t="shared" si="1"/>
        <v>0</v>
      </c>
      <c r="E17" s="39">
        <f t="shared" si="0"/>
        <v>0</v>
      </c>
      <c r="F17" s="39" t="str">
        <f>INDEX(E3:E12,E17+1)</f>
        <v/>
      </c>
      <c r="G17" s="39" t="str">
        <f>F17</f>
        <v/>
      </c>
      <c r="H17" s="39"/>
      <c r="I17" s="40"/>
      <c r="J17" s="40"/>
      <c r="K17" s="40"/>
    </row>
    <row r="18" spans="1:11" x14ac:dyDescent="0.3">
      <c r="A18" s="35"/>
      <c r="B18" s="39">
        <v>4</v>
      </c>
      <c r="C18" s="55">
        <f>A13-POWER(10,B18)*INT(A13/POWER(10,B18))</f>
        <v>0</v>
      </c>
      <c r="D18" s="39">
        <f t="shared" si="1"/>
        <v>0</v>
      </c>
      <c r="E18" s="39">
        <f t="shared" si="0"/>
        <v>0</v>
      </c>
      <c r="F18" s="39" t="str">
        <f>IF(E19&gt;=2,INDEX(B3:C12,E18+1,1),INDEX(B3:C12,E18+1,E19+1))</f>
        <v/>
      </c>
      <c r="G18" s="58" t="str">
        <f>IF(F18=" один",F8,IF(F18=" два",F9,F18))</f>
        <v/>
      </c>
      <c r="H18" s="39" t="str">
        <f>IF(OR(E20&lt;&gt;0,E19&lt;&gt;0,E18&lt;&gt;0),IF(E19&lt;&gt;1,IF(OR(E18&gt;4,E18=0),G5,IF(E18=1,G3,G4)),G5),"")</f>
        <v/>
      </c>
      <c r="I18" s="40"/>
      <c r="J18" s="40"/>
      <c r="K18" s="40"/>
    </row>
    <row r="19" spans="1:11" x14ac:dyDescent="0.3">
      <c r="A19" s="35"/>
      <c r="B19" s="39">
        <v>5</v>
      </c>
      <c r="C19" s="55">
        <f>A13-POWER(10,B19)*INT(A13/POWER(10,B19))</f>
        <v>0</v>
      </c>
      <c r="D19" s="39">
        <f t="shared" si="1"/>
        <v>0</v>
      </c>
      <c r="E19" s="39">
        <f t="shared" si="0"/>
        <v>0</v>
      </c>
      <c r="F19" s="39" t="str">
        <f>IF(E19&gt;=2,INDEX(D3:D12,E19+1),"")</f>
        <v/>
      </c>
      <c r="G19" s="39" t="str">
        <f t="shared" ref="G19:G26" si="2">F19</f>
        <v/>
      </c>
      <c r="H19" s="39"/>
      <c r="I19" s="40"/>
      <c r="J19" s="40"/>
      <c r="K19" s="40"/>
    </row>
    <row r="20" spans="1:11" x14ac:dyDescent="0.3">
      <c r="A20" s="35"/>
      <c r="B20" s="39">
        <v>6</v>
      </c>
      <c r="C20" s="55">
        <f>A13-POWER(10,B20)*INT(A13/POWER(10,B20))</f>
        <v>0</v>
      </c>
      <c r="D20" s="39">
        <f t="shared" si="1"/>
        <v>0</v>
      </c>
      <c r="E20" s="39">
        <f t="shared" si="0"/>
        <v>0</v>
      </c>
      <c r="F20" s="39" t="str">
        <f>INDEX(E3:E12,E20+1)</f>
        <v/>
      </c>
      <c r="G20" s="39" t="str">
        <f t="shared" si="2"/>
        <v/>
      </c>
      <c r="H20" s="39"/>
      <c r="I20" s="40"/>
      <c r="J20" s="40"/>
      <c r="K20" s="40"/>
    </row>
    <row r="21" spans="1:11" x14ac:dyDescent="0.3">
      <c r="A21" s="35"/>
      <c r="B21" s="39">
        <v>7</v>
      </c>
      <c r="C21" s="55">
        <f>A13-POWER(10,B21)*INT(A13/POWER(10,B21))</f>
        <v>0</v>
      </c>
      <c r="D21" s="39">
        <f t="shared" si="1"/>
        <v>0</v>
      </c>
      <c r="E21" s="39">
        <f t="shared" si="0"/>
        <v>0</v>
      </c>
      <c r="F21" s="39" t="str">
        <f>IF(E22&gt;=2,INDEX(B3:C12,E21+1,1),INDEX(B3:C12,E21+1,E22+1))</f>
        <v/>
      </c>
      <c r="G21" s="39" t="str">
        <f t="shared" si="2"/>
        <v/>
      </c>
      <c r="H21" s="39" t="str">
        <f>IF(OR(E21&lt;&gt;0,E22&lt;&gt;0,E23&lt;&gt;0),IF(E22&lt;&gt;1,IF(OR(E21&gt;4,E21=0),H5,IF(E21=1,H3,H4)),H5),"")</f>
        <v/>
      </c>
      <c r="I21" s="40"/>
      <c r="J21" s="40"/>
      <c r="K21" s="40"/>
    </row>
    <row r="22" spans="1:11" x14ac:dyDescent="0.3">
      <c r="A22" s="35"/>
      <c r="B22" s="39">
        <v>8</v>
      </c>
      <c r="C22" s="55">
        <f>A13-POWER(10,B22)*INT(A13/POWER(10,B22))</f>
        <v>0</v>
      </c>
      <c r="D22" s="39">
        <f t="shared" si="1"/>
        <v>0</v>
      </c>
      <c r="E22" s="39">
        <f t="shared" si="0"/>
        <v>0</v>
      </c>
      <c r="F22" s="39" t="str">
        <f>IF(E22&gt;=2,INDEX(D3:D12,E22+1),"")</f>
        <v/>
      </c>
      <c r="G22" s="39" t="str">
        <f t="shared" si="2"/>
        <v/>
      </c>
      <c r="H22" s="39"/>
      <c r="I22" s="40"/>
      <c r="J22" s="40"/>
      <c r="K22" s="40"/>
    </row>
    <row r="23" spans="1:11" x14ac:dyDescent="0.3">
      <c r="A23" s="35"/>
      <c r="B23" s="39">
        <v>9</v>
      </c>
      <c r="C23" s="55">
        <f>A13-POWER(10,B23)*INT(A13/POWER(10,B23))</f>
        <v>0</v>
      </c>
      <c r="D23" s="39">
        <f t="shared" si="1"/>
        <v>0</v>
      </c>
      <c r="E23" s="39">
        <f t="shared" si="0"/>
        <v>0</v>
      </c>
      <c r="F23" s="39" t="str">
        <f>INDEX(E3:E12,E23+1)</f>
        <v/>
      </c>
      <c r="G23" s="39" t="str">
        <f t="shared" si="2"/>
        <v/>
      </c>
      <c r="H23" s="39"/>
      <c r="I23" s="40"/>
      <c r="J23" s="40"/>
      <c r="K23" s="40"/>
    </row>
    <row r="24" spans="1:11" x14ac:dyDescent="0.3">
      <c r="A24" s="35"/>
      <c r="B24" s="39">
        <v>10</v>
      </c>
      <c r="C24" s="55">
        <f>A13-POWER(10,B24)*INT(A13/POWER(10,B24))</f>
        <v>0</v>
      </c>
      <c r="D24" s="39">
        <f t="shared" si="1"/>
        <v>0</v>
      </c>
      <c r="E24" s="39">
        <f t="shared" si="0"/>
        <v>0</v>
      </c>
      <c r="F24" s="39" t="str">
        <f>IF(E25&gt;=2,INDEX(B3:C12,E24+1,1),INDEX(B3:C12,E24+1,E25+1))</f>
        <v/>
      </c>
      <c r="G24" s="39" t="str">
        <f t="shared" si="2"/>
        <v/>
      </c>
      <c r="H24" s="39" t="str">
        <f>IF(OR(E24&lt;&gt;0,E25&lt;&gt;0,E26&lt;&gt;0),IF(E25&lt;&gt;1,IF(OR(E24&gt;4,E24=0),I5,IF(E24=1,I3,I4)),I5),"")</f>
        <v/>
      </c>
      <c r="I24" s="40"/>
      <c r="J24" s="40"/>
      <c r="K24" s="40"/>
    </row>
    <row r="25" spans="1:11" x14ac:dyDescent="0.3">
      <c r="A25" s="35"/>
      <c r="B25" s="39">
        <v>11</v>
      </c>
      <c r="C25" s="55">
        <f>A13-POWER(10,B25)*INT(A13/POWER(10,B25))</f>
        <v>0</v>
      </c>
      <c r="D25" s="39">
        <f t="shared" si="1"/>
        <v>0</v>
      </c>
      <c r="E25" s="39">
        <f t="shared" si="0"/>
        <v>0</v>
      </c>
      <c r="F25" s="39" t="str">
        <f>IF(E25&gt;=2,INDEX(D3:D12,E25+1),"")</f>
        <v/>
      </c>
      <c r="G25" s="39" t="str">
        <f t="shared" si="2"/>
        <v/>
      </c>
      <c r="H25" s="39"/>
      <c r="I25" s="40"/>
      <c r="J25" s="40"/>
      <c r="K25" s="40"/>
    </row>
    <row r="26" spans="1:11" x14ac:dyDescent="0.3">
      <c r="A26" s="35"/>
      <c r="B26" s="39">
        <v>12</v>
      </c>
      <c r="C26" s="55">
        <f>A13-POWER(10,B26)*INT(A13/POWER(10,B26))</f>
        <v>0</v>
      </c>
      <c r="D26" s="39">
        <f t="shared" si="1"/>
        <v>0</v>
      </c>
      <c r="E26" s="39">
        <f t="shared" si="0"/>
        <v>0</v>
      </c>
      <c r="F26" s="39" t="str">
        <f>INDEX(E3:E12,E26+1)</f>
        <v/>
      </c>
      <c r="G26" s="39" t="str">
        <f t="shared" si="2"/>
        <v/>
      </c>
      <c r="H26" s="39"/>
      <c r="I26" s="40"/>
      <c r="J26" s="40"/>
      <c r="K26" s="40"/>
    </row>
    <row r="27" spans="1:11" x14ac:dyDescent="0.3">
      <c r="A27" s="59"/>
      <c r="B27" s="60" t="s">
        <v>94</v>
      </c>
      <c r="C27" s="61"/>
      <c r="D27" s="61"/>
      <c r="E27" s="61"/>
      <c r="F27" s="61"/>
      <c r="G27" s="61"/>
      <c r="H27" s="61"/>
      <c r="I27" s="62"/>
      <c r="J27" s="40"/>
      <c r="K27" s="40"/>
    </row>
  </sheetData>
  <sheetProtection sheet="1"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Размен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DDKarimova</dc:creator>
  <cp:lastModifiedBy>ZHIRNOV Valery</cp:lastModifiedBy>
  <cp:lastPrinted>2017-09-25T18:50:47Z</cp:lastPrinted>
  <dcterms:created xsi:type="dcterms:W3CDTF">2010-09-17T12:52:40Z</dcterms:created>
  <dcterms:modified xsi:type="dcterms:W3CDTF">2021-08-11T10:41:18Z</dcterms:modified>
</cp:coreProperties>
</file>